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loudis\Downloads\"/>
    </mc:Choice>
  </mc:AlternateContent>
  <xr:revisionPtr revIDLastSave="0" documentId="8_{BD2A7273-0FBD-4372-9C07-27155ABB8BD4}" xr6:coauthVersionLast="46" xr6:coauthVersionMax="46" xr10:uidLastSave="{00000000-0000-0000-0000-000000000000}"/>
  <bookViews>
    <workbookView xWindow="-120" yWindow="-120" windowWidth="20730" windowHeight="11160" xr2:uid="{7F29B404-D22F-4A13-944F-8947327149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9" i="1" l="1"/>
  <c r="BC9" i="1"/>
  <c r="BD9" i="1" s="1"/>
  <c r="BG9" i="1" s="1"/>
  <c r="AX9" i="1"/>
  <c r="AY9" i="1" s="1"/>
  <c r="O9" i="1" s="1"/>
  <c r="AZ9" i="1" s="1"/>
  <c r="AW9" i="1"/>
  <c r="AV9" i="1"/>
  <c r="AT9" i="1"/>
  <c r="AU9" i="1" s="1"/>
  <c r="Q9" i="1"/>
  <c r="S9" i="1" s="1"/>
  <c r="J9" i="1"/>
  <c r="BF8" i="1"/>
  <c r="BC8" i="1"/>
  <c r="BD8" i="1" s="1"/>
  <c r="BG8" i="1" s="1"/>
  <c r="AX8" i="1"/>
  <c r="AY8" i="1" s="1"/>
  <c r="O8" i="1" s="1"/>
  <c r="AZ8" i="1" s="1"/>
  <c r="AW8" i="1"/>
  <c r="AV8" i="1"/>
  <c r="AT8" i="1"/>
  <c r="AU8" i="1" s="1"/>
  <c r="Q8" i="1"/>
  <c r="S8" i="1" s="1"/>
  <c r="BF7" i="1"/>
  <c r="BD7" i="1"/>
  <c r="BG7" i="1" s="1"/>
  <c r="BC7" i="1"/>
  <c r="AX7" i="1"/>
  <c r="AW7" i="1"/>
  <c r="AV7" i="1"/>
  <c r="AT7" i="1"/>
  <c r="J7" i="1" s="1"/>
  <c r="Q7" i="1"/>
  <c r="S7" i="1" s="1"/>
  <c r="BF6" i="1"/>
  <c r="BD6" i="1"/>
  <c r="BG6" i="1" s="1"/>
  <c r="BC6" i="1"/>
  <c r="AX6" i="1"/>
  <c r="AY6" i="1" s="1"/>
  <c r="O6" i="1" s="1"/>
  <c r="AZ6" i="1" s="1"/>
  <c r="AW6" i="1"/>
  <c r="AV6" i="1"/>
  <c r="AT6" i="1"/>
  <c r="AU6" i="1" s="1"/>
  <c r="Q6" i="1"/>
  <c r="S6" i="1" s="1"/>
  <c r="J6" i="1"/>
  <c r="BA9" i="1" l="1"/>
  <c r="BB9" i="1" s="1"/>
  <c r="BE9" i="1" s="1"/>
  <c r="K9" i="1" s="1"/>
  <c r="BH9" i="1" s="1"/>
  <c r="L9" i="1" s="1"/>
  <c r="N9" i="1"/>
  <c r="M6" i="1"/>
  <c r="BL7" i="1"/>
  <c r="M8" i="1"/>
  <c r="M9" i="1"/>
  <c r="BK9" i="1"/>
  <c r="BM9" i="1"/>
  <c r="BA6" i="1"/>
  <c r="BB6" i="1" s="1"/>
  <c r="BE6" i="1" s="1"/>
  <c r="K6" i="1" s="1"/>
  <c r="BH6" i="1" s="1"/>
  <c r="L6" i="1" s="1"/>
  <c r="N6" i="1"/>
  <c r="BA8" i="1"/>
  <c r="BB8" i="1" s="1"/>
  <c r="BE8" i="1" s="1"/>
  <c r="K8" i="1" s="1"/>
  <c r="BH8" i="1" s="1"/>
  <c r="L8" i="1" s="1"/>
  <c r="N8" i="1"/>
  <c r="J8" i="1"/>
  <c r="AU7" i="1"/>
  <c r="BL6" i="1"/>
  <c r="BL9" i="1"/>
  <c r="BL8" i="1" l="1"/>
  <c r="BI9" i="1"/>
  <c r="BJ9" i="1"/>
  <c r="BI8" i="1"/>
  <c r="BJ8" i="1"/>
  <c r="M7" i="1"/>
  <c r="AY7" i="1"/>
  <c r="O7" i="1" s="1"/>
  <c r="AZ7" i="1" s="1"/>
  <c r="BI6" i="1"/>
  <c r="BJ6" i="1"/>
  <c r="BK8" i="1"/>
  <c r="BM8" i="1" s="1"/>
  <c r="BK6" i="1"/>
  <c r="BM6" i="1" s="1"/>
  <c r="BA7" i="1" l="1"/>
  <c r="BB7" i="1" s="1"/>
  <c r="BE7" i="1" s="1"/>
  <c r="K7" i="1" s="1"/>
  <c r="N7" i="1"/>
  <c r="BH7" i="1" l="1"/>
  <c r="L7" i="1" s="1"/>
  <c r="BK7" i="1"/>
  <c r="BM7" i="1" s="1"/>
  <c r="BI7" i="1" l="1"/>
  <c r="BJ7" i="1"/>
</calcChain>
</file>

<file path=xl/sharedStrings.xml><?xml version="1.0" encoding="utf-8"?>
<sst xmlns="http://schemas.openxmlformats.org/spreadsheetml/2006/main" count="146" uniqueCount="86">
  <si>
    <t>Plot</t>
  </si>
  <si>
    <t>Info</t>
  </si>
  <si>
    <t>Σειρά</t>
  </si>
  <si>
    <t>Πρέμνο</t>
  </si>
  <si>
    <t>Χλωροφύλλη</t>
  </si>
  <si>
    <t>Obs</t>
  </si>
  <si>
    <t>HHMMSS</t>
  </si>
  <si>
    <t>FTime</t>
  </si>
  <si>
    <t>EBal?</t>
  </si>
  <si>
    <t>Photo</t>
  </si>
  <si>
    <t>Cond</t>
  </si>
  <si>
    <t>Ci</t>
  </si>
  <si>
    <t>Trmmol</t>
  </si>
  <si>
    <t>VpdL</t>
  </si>
  <si>
    <t>CTleaf</t>
  </si>
  <si>
    <t>Area</t>
  </si>
  <si>
    <t>BLC_1</t>
  </si>
  <si>
    <t>StmRat</t>
  </si>
  <si>
    <t>BLCond</t>
  </si>
  <si>
    <t>Tair</t>
  </si>
  <si>
    <t>Tleaf</t>
  </si>
  <si>
    <t>TBlk</t>
  </si>
  <si>
    <t>CO2R</t>
  </si>
  <si>
    <t>CO2S</t>
  </si>
  <si>
    <t>H2OR</t>
  </si>
  <si>
    <t>H2OS</t>
  </si>
  <si>
    <t>RH_R</t>
  </si>
  <si>
    <t>RH_S</t>
  </si>
  <si>
    <t>Flow</t>
  </si>
  <si>
    <t>PARi</t>
  </si>
  <si>
    <t>PARo</t>
  </si>
  <si>
    <t>Press</t>
  </si>
  <si>
    <t>CsMch</t>
  </si>
  <si>
    <t>HsMch</t>
  </si>
  <si>
    <t>CsMchSD</t>
  </si>
  <si>
    <t>HsMchSD</t>
  </si>
  <si>
    <t>CrMchSD</t>
  </si>
  <si>
    <t>HrMchSD</t>
  </si>
  <si>
    <t>StableF</t>
  </si>
  <si>
    <t>BLCslope</t>
  </si>
  <si>
    <t>BLCoffst</t>
  </si>
  <si>
    <t>f_parin</t>
  </si>
  <si>
    <t>f_parout</t>
  </si>
  <si>
    <t>alphaK</t>
  </si>
  <si>
    <t>Status</t>
  </si>
  <si>
    <t>fda</t>
  </si>
  <si>
    <t>Trans</t>
  </si>
  <si>
    <t>Tair_K</t>
  </si>
  <si>
    <t>Twall_K</t>
  </si>
  <si>
    <t>R(W/m2)</t>
  </si>
  <si>
    <t>Tl-Ta</t>
  </si>
  <si>
    <t>SVTleaf</t>
  </si>
  <si>
    <t>h2o_i</t>
  </si>
  <si>
    <t>h20diff</t>
  </si>
  <si>
    <t>CTair</t>
  </si>
  <si>
    <t>SVTair</t>
  </si>
  <si>
    <t>CndTotal</t>
  </si>
  <si>
    <t>vp_kPa</t>
  </si>
  <si>
    <t>VpdA</t>
  </si>
  <si>
    <t>CndCO2</t>
  </si>
  <si>
    <t>Ci_Pa</t>
  </si>
  <si>
    <t>Ci/Ca</t>
  </si>
  <si>
    <t>RHsfc</t>
  </si>
  <si>
    <t>C2sfc</t>
  </si>
  <si>
    <t>AHs/Cs</t>
  </si>
  <si>
    <t>ανεβαίνοντας</t>
  </si>
  <si>
    <t>in</t>
  </si>
  <si>
    <t>out</t>
  </si>
  <si>
    <t>Ροδίτης</t>
  </si>
  <si>
    <t>2η σειρα από κεντρικο διαδρομο</t>
  </si>
  <si>
    <t>Remark=</t>
  </si>
  <si>
    <t xml:space="preserve">"10:01:37 Flow: Fixed -&gt; 450 umol/s"
</t>
  </si>
  <si>
    <t xml:space="preserve">"10:04:47 Flow: Fixed -&gt; 450 umol/s"
</t>
  </si>
  <si>
    <t xml:space="preserve">"10:08:03 Flow: Fixed -&gt; 450 umol/s"
</t>
  </si>
  <si>
    <t>35.8</t>
  </si>
  <si>
    <t>10:11:06</t>
  </si>
  <si>
    <t>10ο</t>
  </si>
  <si>
    <t>30.6</t>
  </si>
  <si>
    <t>10:15:46</t>
  </si>
  <si>
    <t>21ο</t>
  </si>
  <si>
    <t>38.2</t>
  </si>
  <si>
    <t>10:18:31</t>
  </si>
  <si>
    <t>Σαββατιανο</t>
  </si>
  <si>
    <t>28ο</t>
  </si>
  <si>
    <t>36.2</t>
  </si>
  <si>
    <t>10:20:26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</si>
</sst>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51785-9157-492C-AD33-0E49705BFB6F}">
  <dimension ref="A1:BM9"/>
  <sheetViews>
    <sheetView tabSelected="1" workbookViewId="0">
      <selection activeCell="F12" sqref="F12"/>
    </sheetView>
  </sheetViews>
  <sheetFormatPr defaultRowHeight="15" x14ac:dyDescent="0.25"/>
  <sheetData>
    <row r="1" spans="1:65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</row>
    <row r="2" spans="1:65" x14ac:dyDescent="0.25">
      <c r="A2" s="5" t="s">
        <v>65</v>
      </c>
      <c r="D2" s="6"/>
      <c r="E2" s="6"/>
      <c r="F2" s="7" t="s">
        <v>66</v>
      </c>
      <c r="G2" s="4" t="s">
        <v>66</v>
      </c>
      <c r="H2" s="4" t="s">
        <v>66</v>
      </c>
      <c r="I2" s="4" t="s">
        <v>66</v>
      </c>
      <c r="J2" s="4" t="s">
        <v>67</v>
      </c>
      <c r="K2" s="4" t="s">
        <v>67</v>
      </c>
      <c r="L2" s="4" t="s">
        <v>67</v>
      </c>
      <c r="M2" s="4" t="s">
        <v>67</v>
      </c>
      <c r="N2" s="4" t="s">
        <v>67</v>
      </c>
      <c r="O2" s="4" t="s">
        <v>67</v>
      </c>
      <c r="P2" s="4" t="s">
        <v>66</v>
      </c>
      <c r="Q2" s="4" t="s">
        <v>67</v>
      </c>
      <c r="R2" s="4" t="s">
        <v>66</v>
      </c>
      <c r="S2" s="4" t="s">
        <v>67</v>
      </c>
      <c r="T2" s="4" t="s">
        <v>66</v>
      </c>
      <c r="U2" s="4" t="s">
        <v>66</v>
      </c>
      <c r="V2" s="4" t="s">
        <v>66</v>
      </c>
      <c r="W2" s="4" t="s">
        <v>66</v>
      </c>
      <c r="X2" s="4" t="s">
        <v>66</v>
      </c>
      <c r="Y2" s="4" t="s">
        <v>66</v>
      </c>
      <c r="Z2" s="4" t="s">
        <v>66</v>
      </c>
      <c r="AA2" s="4" t="s">
        <v>66</v>
      </c>
      <c r="AB2" s="4" t="s">
        <v>66</v>
      </c>
      <c r="AC2" s="4" t="s">
        <v>66</v>
      </c>
      <c r="AD2" s="4" t="s">
        <v>66</v>
      </c>
      <c r="AE2" s="4" t="s">
        <v>66</v>
      </c>
      <c r="AF2" s="4" t="s">
        <v>66</v>
      </c>
      <c r="AG2" s="4" t="s">
        <v>66</v>
      </c>
      <c r="AH2" s="4" t="s">
        <v>66</v>
      </c>
      <c r="AI2" s="4" t="s">
        <v>66</v>
      </c>
      <c r="AJ2" s="4" t="s">
        <v>66</v>
      </c>
      <c r="AK2" s="4" t="s">
        <v>66</v>
      </c>
      <c r="AL2" s="4" t="s">
        <v>66</v>
      </c>
      <c r="AM2" s="4" t="s">
        <v>66</v>
      </c>
      <c r="AN2" s="4" t="s">
        <v>66</v>
      </c>
      <c r="AO2" s="4" t="s">
        <v>66</v>
      </c>
      <c r="AP2" s="4" t="s">
        <v>66</v>
      </c>
      <c r="AQ2" s="4" t="s">
        <v>66</v>
      </c>
      <c r="AR2" s="4" t="s">
        <v>66</v>
      </c>
      <c r="AS2" s="4" t="s">
        <v>66</v>
      </c>
      <c r="AT2" s="4" t="s">
        <v>67</v>
      </c>
      <c r="AU2" s="4" t="s">
        <v>67</v>
      </c>
      <c r="AV2" s="4" t="s">
        <v>67</v>
      </c>
      <c r="AW2" s="4" t="s">
        <v>67</v>
      </c>
      <c r="AX2" s="4" t="s">
        <v>67</v>
      </c>
      <c r="AY2" s="4" t="s">
        <v>67</v>
      </c>
      <c r="AZ2" s="4" t="s">
        <v>67</v>
      </c>
      <c r="BA2" s="4" t="s">
        <v>67</v>
      </c>
      <c r="BB2" s="4" t="s">
        <v>67</v>
      </c>
      <c r="BC2" s="4" t="s">
        <v>67</v>
      </c>
      <c r="BD2" s="4" t="s">
        <v>67</v>
      </c>
      <c r="BE2" s="4" t="s">
        <v>67</v>
      </c>
      <c r="BF2" s="4" t="s">
        <v>67</v>
      </c>
      <c r="BG2" s="4" t="s">
        <v>67</v>
      </c>
      <c r="BH2" s="4" t="s">
        <v>67</v>
      </c>
      <c r="BI2" s="4" t="s">
        <v>67</v>
      </c>
      <c r="BJ2" s="4" t="s">
        <v>67</v>
      </c>
      <c r="BK2" s="4" t="s">
        <v>67</v>
      </c>
      <c r="BL2" s="4" t="s">
        <v>67</v>
      </c>
      <c r="BM2" s="4" t="s">
        <v>67</v>
      </c>
    </row>
    <row r="3" spans="1:65" ht="75" x14ac:dyDescent="0.25">
      <c r="A3" s="8" t="s">
        <v>68</v>
      </c>
      <c r="B3" s="9"/>
      <c r="C3" s="9" t="s">
        <v>69</v>
      </c>
      <c r="D3" s="6"/>
      <c r="E3" s="6"/>
      <c r="F3" s="7" t="s">
        <v>70</v>
      </c>
      <c r="G3" s="4" t="s">
        <v>71</v>
      </c>
    </row>
    <row r="4" spans="1:65" x14ac:dyDescent="0.25">
      <c r="C4" s="10"/>
      <c r="D4" s="10"/>
      <c r="E4" s="6"/>
      <c r="F4" s="7" t="s">
        <v>70</v>
      </c>
      <c r="G4" s="4" t="s">
        <v>72</v>
      </c>
    </row>
    <row r="5" spans="1:65" x14ac:dyDescent="0.25">
      <c r="C5" s="6"/>
      <c r="D5" s="6"/>
      <c r="E5" s="6"/>
      <c r="F5" s="7" t="s">
        <v>70</v>
      </c>
      <c r="G5" s="4" t="s">
        <v>73</v>
      </c>
    </row>
    <row r="6" spans="1:65" x14ac:dyDescent="0.25">
      <c r="C6" s="6"/>
      <c r="D6" s="6"/>
      <c r="E6" s="6" t="s">
        <v>74</v>
      </c>
      <c r="F6" s="7">
        <v>1</v>
      </c>
      <c r="G6" s="4" t="s">
        <v>75</v>
      </c>
      <c r="H6" s="4">
        <v>709.4999993853271</v>
      </c>
      <c r="I6" s="4">
        <v>0</v>
      </c>
      <c r="J6">
        <f t="shared" ref="J6:J9" si="0">(W6-X6*(1000-Y6)/(1000-Z6))*AT6</f>
        <v>12.016285180408774</v>
      </c>
      <c r="K6">
        <f t="shared" ref="K6:K9" si="1">IF(BE6&lt;&gt;0,1/(1/BE6-1/S6),0)</f>
        <v>0.16234186134009568</v>
      </c>
      <c r="L6">
        <f t="shared" ref="L6:L9" si="2">((BH6-AU6/2)*X6-J6)/(BH6+AU6/2)</f>
        <v>242.67116461009482</v>
      </c>
      <c r="M6">
        <f t="shared" ref="M6:M9" si="3">AU6*1000</f>
        <v>4.322718298165185</v>
      </c>
      <c r="N6">
        <f t="shared" ref="N6:N9" si="4">(AZ6-BF6)</f>
        <v>2.7410454084627718</v>
      </c>
      <c r="O6">
        <f t="shared" ref="O6:O9" si="5">(U6+AY6*I6)</f>
        <v>25.624822616577148</v>
      </c>
      <c r="P6" s="4">
        <v>6</v>
      </c>
      <c r="Q6">
        <f t="shared" ref="Q6:Q9" si="6">(P6*AN6+AO6)</f>
        <v>1.4200000166893005</v>
      </c>
      <c r="R6" s="4">
        <v>0.5</v>
      </c>
      <c r="S6">
        <f t="shared" ref="S6:S9" si="7">Q6*(R6+1)*(R6+1)/(R6*R6+1)</f>
        <v>2.5560000300407411</v>
      </c>
      <c r="T6" s="4">
        <v>22.959600448608398</v>
      </c>
      <c r="U6" s="4">
        <v>25.624822616577148</v>
      </c>
      <c r="V6" s="4">
        <v>21.3287353515625</v>
      </c>
      <c r="W6" s="4">
        <v>399.79135131835938</v>
      </c>
      <c r="X6" s="4">
        <v>381.56170654296875</v>
      </c>
      <c r="Y6" s="4">
        <v>-7.118583470582962E-2</v>
      </c>
      <c r="Z6" s="4">
        <v>5.6625547409057617</v>
      </c>
      <c r="AA6" s="4">
        <v>-0.24984368681907654</v>
      </c>
      <c r="AB6" s="4">
        <v>19.874088287353516</v>
      </c>
      <c r="AC6" s="4">
        <v>449.783935546875</v>
      </c>
      <c r="AD6" s="4">
        <v>1201.0167236328125</v>
      </c>
      <c r="AE6" s="4">
        <v>209.69776916503906</v>
      </c>
      <c r="AF6" s="4">
        <v>98.723136901855469</v>
      </c>
      <c r="AG6" s="4">
        <v>-2.7438690662384033</v>
      </c>
      <c r="AH6" s="4">
        <v>0.40357866883277893</v>
      </c>
      <c r="AI6" s="4">
        <v>5.6906010955572128E-2</v>
      </c>
      <c r="AJ6" s="4">
        <v>2.5468476116657257E-2</v>
      </c>
      <c r="AK6" s="4">
        <v>5.8625485748052597E-2</v>
      </c>
      <c r="AL6" s="4">
        <v>2.707940898835659E-2</v>
      </c>
      <c r="AM6" s="4">
        <v>0.66666668653488159</v>
      </c>
      <c r="AN6" s="4">
        <v>-0.21956524252891541</v>
      </c>
      <c r="AO6" s="4">
        <v>2.737391471862793</v>
      </c>
      <c r="AP6" s="4">
        <v>1</v>
      </c>
      <c r="AQ6" s="4">
        <v>0</v>
      </c>
      <c r="AR6" s="4">
        <v>0.15999999642372131</v>
      </c>
      <c r="AS6" s="4">
        <v>111115</v>
      </c>
      <c r="AT6">
        <f t="shared" ref="AT6:AT9" si="8">AC6*0.000001/(P6*0.0001)</f>
        <v>0.74963989257812491</v>
      </c>
      <c r="AU6">
        <f t="shared" ref="AU6:AU9" si="9">(Z6-Y6)/(1000-Z6)*AT6</f>
        <v>4.3227182981651849E-3</v>
      </c>
      <c r="AV6">
        <f t="shared" ref="AV6:AV9" si="10">(U6+273.15)</f>
        <v>298.77482261657713</v>
      </c>
      <c r="AW6">
        <f t="shared" ref="AW6:AW9" si="11">(T6+273.15)</f>
        <v>296.10960044860838</v>
      </c>
      <c r="AX6">
        <f t="shared" ref="AX6:AX9" si="12">(AD6*AP6+AE6*AQ6)*AR6</f>
        <v>192.16267148607949</v>
      </c>
      <c r="AY6">
        <f t="shared" ref="AY6:AY9" si="13">((AX6+0.00000010773*(AW6^4-AV6^4))-AU6*44100)/(Q6*0.92*2*29.3+0.00000043092*AV6^3)</f>
        <v>-0.32587748547157175</v>
      </c>
      <c r="AZ6">
        <f t="shared" ref="AZ6:AZ9" si="14">0.61365*EXP(17.502*O6/(240.97+O6))</f>
        <v>3.300070575363462</v>
      </c>
      <c r="BA6">
        <f t="shared" ref="BA6:BA9" si="15">AZ6*1000/AF6</f>
        <v>33.427529542990428</v>
      </c>
      <c r="BB6">
        <f t="shared" ref="BB6:BB9" si="16">(BA6-Z6)</f>
        <v>27.764974802084666</v>
      </c>
      <c r="BC6">
        <f t="shared" ref="BC6:BC9" si="17">IF(I6,U6,(T6+U6)/2)</f>
        <v>24.292211532592773</v>
      </c>
      <c r="BD6">
        <f t="shared" ref="BD6:BD9" si="18">0.61365*EXP(17.502*BC6/(240.97+BC6))</f>
        <v>3.0479508285464778</v>
      </c>
      <c r="BE6">
        <f t="shared" ref="BE6:BE9" si="19">IF(BB6&lt;&gt;0,(1000-(BA6+Z6)/2)/BB6*AU6,0)</f>
        <v>0.15264665705879044</v>
      </c>
      <c r="BF6">
        <f t="shared" ref="BF6:BF9" si="20">Z6*AF6/1000</f>
        <v>0.55902516690069026</v>
      </c>
      <c r="BG6">
        <f t="shared" ref="BG6:BG9" si="21">(BD6-BF6)</f>
        <v>2.4889256616457875</v>
      </c>
      <c r="BH6">
        <f t="shared" ref="BH6:BH9" si="22">1/(1.6/K6+1.37/S6)</f>
        <v>9.6230286250111291E-2</v>
      </c>
      <c r="BI6">
        <f t="shared" ref="BI6:BI9" si="23">L6*AF6*0.001</f>
        <v>23.957258605935095</v>
      </c>
      <c r="BJ6">
        <f t="shared" ref="BJ6:BJ9" si="24">L6/X6</f>
        <v>0.63599454675037448</v>
      </c>
      <c r="BK6">
        <f t="shared" ref="BK6:BK9" si="25">(1-AU6*AF6/AZ6/K6)*100</f>
        <v>20.343332744016106</v>
      </c>
      <c r="BL6">
        <f t="shared" ref="BL6:BL9" si="26">(X6-J6/(S6/1.35))</f>
        <v>375.21507712086611</v>
      </c>
      <c r="BM6">
        <f t="shared" ref="BM6:BM9" si="27">J6*BK6/100/BL6</f>
        <v>6.5149644211472202E-3</v>
      </c>
    </row>
    <row r="7" spans="1:65" x14ac:dyDescent="0.25">
      <c r="C7" s="6"/>
      <c r="D7" s="6" t="s">
        <v>76</v>
      </c>
      <c r="E7" s="6" t="s">
        <v>77</v>
      </c>
      <c r="F7" s="7">
        <v>2</v>
      </c>
      <c r="G7" s="4" t="s">
        <v>78</v>
      </c>
      <c r="H7" s="4">
        <v>989.4999931268394</v>
      </c>
      <c r="I7" s="4">
        <v>0</v>
      </c>
      <c r="J7">
        <f t="shared" si="0"/>
        <v>13.622822091963235</v>
      </c>
      <c r="K7">
        <f t="shared" si="1"/>
        <v>0.22476413140811441</v>
      </c>
      <c r="L7">
        <f t="shared" si="2"/>
        <v>262.4233554296531</v>
      </c>
      <c r="M7">
        <f t="shared" si="3"/>
        <v>5.3462136327044405</v>
      </c>
      <c r="N7">
        <f t="shared" si="4"/>
        <v>2.5041279715581783</v>
      </c>
      <c r="O7">
        <f t="shared" si="5"/>
        <v>25.112430572509766</v>
      </c>
      <c r="P7" s="4">
        <v>6</v>
      </c>
      <c r="Q7">
        <f t="shared" si="6"/>
        <v>1.4200000166893005</v>
      </c>
      <c r="R7" s="4">
        <v>0.5</v>
      </c>
      <c r="S7">
        <f t="shared" si="7"/>
        <v>2.5560000300407411</v>
      </c>
      <c r="T7" s="4">
        <v>22.629619598388672</v>
      </c>
      <c r="U7" s="4">
        <v>25.112430572509766</v>
      </c>
      <c r="V7" s="4">
        <v>20.799308776855469</v>
      </c>
      <c r="W7" s="4">
        <v>400.7177734375</v>
      </c>
      <c r="X7" s="4">
        <v>379.84185791015625</v>
      </c>
      <c r="Y7" s="4">
        <v>-1.9697738811373711E-2</v>
      </c>
      <c r="Z7" s="4">
        <v>7.0597996711730957</v>
      </c>
      <c r="AA7" s="4">
        <v>-7.0526719093322754E-2</v>
      </c>
      <c r="AB7" s="4">
        <v>25.277240753173828</v>
      </c>
      <c r="AC7" s="4">
        <v>449.90231323242188</v>
      </c>
      <c r="AD7" s="4">
        <v>1200.973388671875</v>
      </c>
      <c r="AE7" s="4">
        <v>185.39605712890625</v>
      </c>
      <c r="AF7" s="4">
        <v>98.71746826171875</v>
      </c>
      <c r="AG7" s="4">
        <v>-2.7438690662384033</v>
      </c>
      <c r="AH7" s="4">
        <v>0.40357866883277893</v>
      </c>
      <c r="AI7" s="4">
        <v>5.6906010955572128E-2</v>
      </c>
      <c r="AJ7" s="4">
        <v>2.5468476116657257E-2</v>
      </c>
      <c r="AK7" s="4">
        <v>5.8625485748052597E-2</v>
      </c>
      <c r="AL7" s="4">
        <v>2.707940898835659E-2</v>
      </c>
      <c r="AM7" s="4">
        <v>0.3333333432674408</v>
      </c>
      <c r="AN7" s="4">
        <v>-0.21956524252891541</v>
      </c>
      <c r="AO7" s="4">
        <v>2.737391471862793</v>
      </c>
      <c r="AP7" s="4">
        <v>1</v>
      </c>
      <c r="AQ7" s="4">
        <v>0</v>
      </c>
      <c r="AR7" s="4">
        <v>0.15999999642372131</v>
      </c>
      <c r="AS7" s="4">
        <v>111115</v>
      </c>
      <c r="AT7">
        <f t="shared" si="8"/>
        <v>0.74983718872070304</v>
      </c>
      <c r="AU7">
        <f t="shared" si="9"/>
        <v>5.3462136327044408E-3</v>
      </c>
      <c r="AV7">
        <f t="shared" si="10"/>
        <v>298.26243057250974</v>
      </c>
      <c r="AW7">
        <f t="shared" si="11"/>
        <v>295.77961959838865</v>
      </c>
      <c r="AX7">
        <f t="shared" si="12"/>
        <v>192.15573789248447</v>
      </c>
      <c r="AY7">
        <f t="shared" si="13"/>
        <v>-0.81428305000409051</v>
      </c>
      <c r="AZ7">
        <f t="shared" si="14"/>
        <v>3.2010535215313007</v>
      </c>
      <c r="BA7">
        <f t="shared" si="15"/>
        <v>32.426414269911177</v>
      </c>
      <c r="BB7">
        <f t="shared" si="16"/>
        <v>25.366614598738082</v>
      </c>
      <c r="BC7">
        <f t="shared" si="17"/>
        <v>23.871025085449219</v>
      </c>
      <c r="BD7">
        <f t="shared" si="18"/>
        <v>2.9718493072957419</v>
      </c>
      <c r="BE7">
        <f t="shared" si="19"/>
        <v>0.20659685369790318</v>
      </c>
      <c r="BF7">
        <f t="shared" si="20"/>
        <v>0.6969255499731225</v>
      </c>
      <c r="BG7">
        <f t="shared" si="21"/>
        <v>2.2749237573226195</v>
      </c>
      <c r="BH7">
        <f t="shared" si="22"/>
        <v>0.13064095766503989</v>
      </c>
      <c r="BI7">
        <f t="shared" si="23"/>
        <v>25.905769260760522</v>
      </c>
      <c r="BJ7">
        <f t="shared" si="24"/>
        <v>0.69087529445405127</v>
      </c>
      <c r="BK7">
        <f t="shared" si="25"/>
        <v>26.646578500243113</v>
      </c>
      <c r="BL7">
        <f t="shared" si="26"/>
        <v>372.64670548136024</v>
      </c>
      <c r="BM7">
        <f t="shared" si="27"/>
        <v>9.741172883829554E-3</v>
      </c>
    </row>
    <row r="8" spans="1:65" x14ac:dyDescent="0.25">
      <c r="C8" s="6"/>
      <c r="D8" s="6" t="s">
        <v>79</v>
      </c>
      <c r="E8" s="6" t="s">
        <v>80</v>
      </c>
      <c r="F8" s="7">
        <v>3</v>
      </c>
      <c r="G8" s="4" t="s">
        <v>81</v>
      </c>
      <c r="H8" s="4">
        <v>1155.4999894164503</v>
      </c>
      <c r="I8" s="4">
        <v>0</v>
      </c>
      <c r="J8">
        <f t="shared" si="0"/>
        <v>15.662940369972798</v>
      </c>
      <c r="K8">
        <f t="shared" si="1"/>
        <v>0.26873790090323019</v>
      </c>
      <c r="L8">
        <f t="shared" si="2"/>
        <v>261.85753556152503</v>
      </c>
      <c r="M8">
        <f t="shared" si="3"/>
        <v>6.1447240454129517</v>
      </c>
      <c r="N8">
        <f t="shared" si="4"/>
        <v>2.442964663149314</v>
      </c>
      <c r="O8">
        <f t="shared" si="5"/>
        <v>25.341289520263672</v>
      </c>
      <c r="P8" s="4">
        <v>6</v>
      </c>
      <c r="Q8">
        <f t="shared" si="6"/>
        <v>1.4200000166893005</v>
      </c>
      <c r="R8" s="4">
        <v>0.5</v>
      </c>
      <c r="S8">
        <f t="shared" si="7"/>
        <v>2.5560000300407411</v>
      </c>
      <c r="T8" s="4">
        <v>22.917564392089844</v>
      </c>
      <c r="U8" s="4">
        <v>25.341289520263672</v>
      </c>
      <c r="V8" s="4">
        <v>21.521339416503906</v>
      </c>
      <c r="W8" s="4">
        <v>400.20040893554688</v>
      </c>
      <c r="X8" s="4">
        <v>376.22882080078125</v>
      </c>
      <c r="Y8" s="4">
        <v>-2.7457408141344786E-3</v>
      </c>
      <c r="Z8" s="4">
        <v>8.1254243850708008</v>
      </c>
      <c r="AA8" s="4">
        <v>-9.6592465415596962E-3</v>
      </c>
      <c r="AB8" s="4">
        <v>28.584447860717773</v>
      </c>
      <c r="AC8" s="4">
        <v>449.90167236328125</v>
      </c>
      <c r="AD8" s="4">
        <v>1199.2252197265625</v>
      </c>
      <c r="AE8" s="4">
        <v>183.26303100585938</v>
      </c>
      <c r="AF8" s="4">
        <v>98.701194763183594</v>
      </c>
      <c r="AG8" s="4">
        <v>-2.7438690662384033</v>
      </c>
      <c r="AH8" s="4">
        <v>0.40357866883277893</v>
      </c>
      <c r="AI8" s="4">
        <v>5.6906010955572128E-2</v>
      </c>
      <c r="AJ8" s="4">
        <v>2.5468476116657257E-2</v>
      </c>
      <c r="AK8" s="4">
        <v>5.8625485748052597E-2</v>
      </c>
      <c r="AL8" s="4">
        <v>2.707940898835659E-2</v>
      </c>
      <c r="AM8" s="4">
        <v>0.66666668653488159</v>
      </c>
      <c r="AN8" s="4">
        <v>-0.21956524252891541</v>
      </c>
      <c r="AO8" s="4">
        <v>2.737391471862793</v>
      </c>
      <c r="AP8" s="4">
        <v>1</v>
      </c>
      <c r="AQ8" s="4">
        <v>0</v>
      </c>
      <c r="AR8" s="4">
        <v>0.15999999642372131</v>
      </c>
      <c r="AS8" s="4">
        <v>111115</v>
      </c>
      <c r="AT8">
        <f t="shared" si="8"/>
        <v>0.74983612060546856</v>
      </c>
      <c r="AU8">
        <f t="shared" si="9"/>
        <v>6.1447240454129519E-3</v>
      </c>
      <c r="AV8">
        <f t="shared" si="10"/>
        <v>298.49128952026365</v>
      </c>
      <c r="AW8">
        <f t="shared" si="11"/>
        <v>296.06756439208982</v>
      </c>
      <c r="AX8">
        <f t="shared" si="12"/>
        <v>191.87603086748641</v>
      </c>
      <c r="AY8">
        <f t="shared" si="13"/>
        <v>-1.2105422934145951</v>
      </c>
      <c r="AZ8">
        <f t="shared" si="14"/>
        <v>3.2449537579137084</v>
      </c>
      <c r="BA8">
        <f t="shared" si="15"/>
        <v>32.876539799740144</v>
      </c>
      <c r="BB8">
        <f t="shared" si="16"/>
        <v>24.751115414669343</v>
      </c>
      <c r="BC8">
        <f t="shared" si="17"/>
        <v>24.129426956176758</v>
      </c>
      <c r="BD8">
        <f t="shared" si="18"/>
        <v>3.0183387136416626</v>
      </c>
      <c r="BE8">
        <f t="shared" si="19"/>
        <v>0.24317090631915564</v>
      </c>
      <c r="BF8">
        <f t="shared" si="20"/>
        <v>0.80198909476439439</v>
      </c>
      <c r="BG8">
        <f t="shared" si="21"/>
        <v>2.2163496188772682</v>
      </c>
      <c r="BH8">
        <f t="shared" si="22"/>
        <v>0.15408913716061431</v>
      </c>
      <c r="BI8">
        <f t="shared" si="23"/>
        <v>25.845651617665357</v>
      </c>
      <c r="BJ8">
        <f t="shared" si="24"/>
        <v>0.69600605026530515</v>
      </c>
      <c r="BK8">
        <f t="shared" si="25"/>
        <v>30.451565171302342</v>
      </c>
      <c r="BL8">
        <f t="shared" si="26"/>
        <v>367.95614112513732</v>
      </c>
      <c r="BM8">
        <f t="shared" si="27"/>
        <v>1.296244296920813E-2</v>
      </c>
    </row>
    <row r="9" spans="1:65" x14ac:dyDescent="0.25">
      <c r="A9" t="s">
        <v>82</v>
      </c>
      <c r="C9" s="6"/>
      <c r="D9" s="6" t="s">
        <v>83</v>
      </c>
      <c r="E9" s="6" t="s">
        <v>84</v>
      </c>
      <c r="F9" s="7">
        <v>4</v>
      </c>
      <c r="G9" s="4" t="s">
        <v>85</v>
      </c>
      <c r="H9" s="4">
        <v>1269.4999868683517</v>
      </c>
      <c r="I9" s="4">
        <v>0</v>
      </c>
      <c r="J9">
        <f t="shared" si="0"/>
        <v>14.426930050346979</v>
      </c>
      <c r="K9">
        <f t="shared" si="1"/>
        <v>0.22275616660166822</v>
      </c>
      <c r="L9">
        <f t="shared" si="2"/>
        <v>252.60817737473835</v>
      </c>
      <c r="M9">
        <f t="shared" si="3"/>
        <v>5.5530710157886611</v>
      </c>
      <c r="N9">
        <f t="shared" si="4"/>
        <v>2.6193690914829024</v>
      </c>
      <c r="O9">
        <f t="shared" si="5"/>
        <v>25.862529754638672</v>
      </c>
      <c r="P9" s="4">
        <v>6</v>
      </c>
      <c r="Q9">
        <f t="shared" si="6"/>
        <v>1.4200000166893005</v>
      </c>
      <c r="R9" s="4">
        <v>0.5</v>
      </c>
      <c r="S9">
        <f t="shared" si="7"/>
        <v>2.5560000300407411</v>
      </c>
      <c r="T9" s="4">
        <v>23.049301147460938</v>
      </c>
      <c r="U9" s="4">
        <v>25.862529754638672</v>
      </c>
      <c r="V9" s="4">
        <v>21.205677032470703</v>
      </c>
      <c r="W9" s="4">
        <v>399.50692749023438</v>
      </c>
      <c r="X9" s="4">
        <v>377.46923828125</v>
      </c>
      <c r="Y9" s="4">
        <v>2.0302047953009605E-2</v>
      </c>
      <c r="Z9" s="4">
        <v>7.372136116027832</v>
      </c>
      <c r="AA9" s="4">
        <v>7.0843584835529327E-2</v>
      </c>
      <c r="AB9" s="4">
        <v>25.724922180175781</v>
      </c>
      <c r="AC9" s="4">
        <v>449.8577880859375</v>
      </c>
      <c r="AD9" s="4">
        <v>1199.3131103515625</v>
      </c>
      <c r="AE9" s="4">
        <v>214.117431640625</v>
      </c>
      <c r="AF9" s="4">
        <v>98.687614440917969</v>
      </c>
      <c r="AG9" s="4">
        <v>-2.7438690662384033</v>
      </c>
      <c r="AH9" s="4">
        <v>0.40357866883277893</v>
      </c>
      <c r="AI9" s="4">
        <v>5.6906010955572128E-2</v>
      </c>
      <c r="AJ9" s="4">
        <v>2.5468476116657257E-2</v>
      </c>
      <c r="AK9" s="4">
        <v>5.8625485748052597E-2</v>
      </c>
      <c r="AL9" s="4">
        <v>2.707940898835659E-2</v>
      </c>
      <c r="AM9" s="4">
        <v>0.66666668653488159</v>
      </c>
      <c r="AN9" s="4">
        <v>-0.21956524252891541</v>
      </c>
      <c r="AO9" s="4">
        <v>2.737391471862793</v>
      </c>
      <c r="AP9" s="4">
        <v>1</v>
      </c>
      <c r="AQ9" s="4">
        <v>0</v>
      </c>
      <c r="AR9" s="4">
        <v>0.15999999642372131</v>
      </c>
      <c r="AS9" s="4">
        <v>111115</v>
      </c>
      <c r="AT9">
        <f t="shared" si="8"/>
        <v>0.74976298014322906</v>
      </c>
      <c r="AU9">
        <f t="shared" si="9"/>
        <v>5.5530710157886609E-3</v>
      </c>
      <c r="AV9">
        <f t="shared" si="10"/>
        <v>299.01252975463865</v>
      </c>
      <c r="AW9">
        <f t="shared" si="11"/>
        <v>296.19930114746091</v>
      </c>
      <c r="AX9">
        <f t="shared" si="12"/>
        <v>191.89009336717208</v>
      </c>
      <c r="AY9">
        <f t="shared" si="13"/>
        <v>-0.96457314649733428</v>
      </c>
      <c r="AZ9">
        <f t="shared" si="14"/>
        <v>3.3469076181074238</v>
      </c>
      <c r="BA9">
        <f t="shared" si="15"/>
        <v>33.914160728965044</v>
      </c>
      <c r="BB9">
        <f t="shared" si="16"/>
        <v>26.542024612937212</v>
      </c>
      <c r="BC9">
        <f t="shared" si="17"/>
        <v>24.455915451049805</v>
      </c>
      <c r="BD9">
        <f t="shared" si="18"/>
        <v>3.0779859961744576</v>
      </c>
      <c r="BE9">
        <f t="shared" si="19"/>
        <v>0.20489914488129321</v>
      </c>
      <c r="BF9">
        <f t="shared" si="20"/>
        <v>0.72753852662452123</v>
      </c>
      <c r="BG9">
        <f t="shared" si="21"/>
        <v>2.3504474695499362</v>
      </c>
      <c r="BH9">
        <f t="shared" si="22"/>
        <v>0.12955490086497023</v>
      </c>
      <c r="BI9">
        <f t="shared" si="23"/>
        <v>24.929298413381197</v>
      </c>
      <c r="BJ9">
        <f t="shared" si="24"/>
        <v>0.66921526777904361</v>
      </c>
      <c r="BK9">
        <f t="shared" si="25"/>
        <v>26.494063022333915</v>
      </c>
      <c r="BL9">
        <f t="shared" si="26"/>
        <v>369.84938094984847</v>
      </c>
      <c r="BM9">
        <f t="shared" si="27"/>
        <v>1.033469335519926E-2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Stathis Kaloudis</dc:creator>
  <cp:lastModifiedBy>Stathis Kaloudis</cp:lastModifiedBy>
  <dcterms:created xsi:type="dcterms:W3CDTF">2021-04-05T09:18:35Z</dcterms:created>
  <dcterms:modified xsi:type="dcterms:W3CDTF">2021-04-05T09:19:15Z</dcterms:modified>
</cp:coreProperties>
</file>